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27" i="2"/>
  <c r="N34" s="1"/>
  <c r="N9"/>
  <c r="N10"/>
  <c r="N11"/>
  <c r="N12"/>
  <c r="N13"/>
  <c r="N14"/>
  <c r="N15"/>
  <c r="N16"/>
  <c r="N17"/>
  <c r="N18"/>
  <c r="N19"/>
  <c r="N20"/>
  <c r="N21"/>
  <c r="N22"/>
  <c r="N8"/>
  <c r="N25"/>
  <c r="N26"/>
  <c r="N24"/>
  <c r="N30"/>
  <c r="D32"/>
  <c r="N32" s="1"/>
  <c r="D31"/>
  <c r="N31" s="1"/>
  <c r="D23"/>
  <c r="N23" s="1"/>
  <c r="E5"/>
  <c r="K37" l="1"/>
  <c r="L37"/>
  <c r="M37"/>
  <c r="K34"/>
  <c r="L34"/>
  <c r="M34"/>
  <c r="K33"/>
  <c r="L33"/>
  <c r="M33"/>
  <c r="K27"/>
  <c r="L27"/>
  <c r="M27"/>
  <c r="H30"/>
  <c r="H36"/>
  <c r="I36" s="1"/>
  <c r="H32"/>
  <c r="I32" s="1"/>
  <c r="J32" s="1"/>
  <c r="N33" s="1"/>
  <c r="A32"/>
  <c r="H31"/>
  <c r="I31"/>
  <c r="J31" s="1"/>
  <c r="I30"/>
  <c r="H26"/>
  <c r="I26" s="1"/>
  <c r="J26" s="1"/>
  <c r="H25"/>
  <c r="I25" s="1"/>
  <c r="J25" s="1"/>
  <c r="H24"/>
  <c r="I24" s="1"/>
  <c r="J24" s="1"/>
  <c r="H23"/>
  <c r="I23" s="1"/>
  <c r="J23" s="1"/>
  <c r="N37" s="1"/>
  <c r="L22"/>
  <c r="M22" s="1"/>
  <c r="H22"/>
  <c r="I22" s="1"/>
  <c r="J22" s="1"/>
  <c r="L21"/>
  <c r="M21"/>
  <c r="H21"/>
  <c r="I21" s="1"/>
  <c r="J21" s="1"/>
  <c r="L20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/>
  <c r="J15" s="1"/>
  <c r="H14"/>
  <c r="I14" s="1"/>
  <c r="J14"/>
  <c r="H13"/>
  <c r="I13"/>
  <c r="J13" s="1"/>
  <c r="H12"/>
  <c r="I12" s="1"/>
  <c r="J12"/>
  <c r="H11"/>
  <c r="I11"/>
  <c r="J11" s="1"/>
  <c r="H10"/>
  <c r="I10" s="1"/>
  <c r="J10"/>
  <c r="H9"/>
  <c r="I9"/>
  <c r="J9" s="1"/>
  <c r="A9"/>
  <c r="A1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8" s="1"/>
  <c r="K27" i="1"/>
  <c r="H20"/>
  <c r="I20"/>
  <c r="J20" s="1"/>
  <c r="H21"/>
  <c r="I21" s="1"/>
  <c r="J21" s="1"/>
  <c r="H22"/>
  <c r="L22"/>
  <c r="M22" s="1"/>
  <c r="L21"/>
  <c r="L20"/>
  <c r="L27"/>
  <c r="H36"/>
  <c r="I36"/>
  <c r="J36" s="1"/>
  <c r="I30"/>
  <c r="H32"/>
  <c r="I32"/>
  <c r="J32" s="1"/>
  <c r="A32"/>
  <c r="H31"/>
  <c r="I31"/>
  <c r="J31" s="1"/>
  <c r="M21"/>
  <c r="M27" s="1"/>
  <c r="H8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J27" i="2"/>
  <c r="J30"/>
  <c r="J33" l="1"/>
  <c r="J34" s="1"/>
  <c r="I33"/>
  <c r="H27"/>
  <c r="I27"/>
  <c r="I34" s="1"/>
  <c r="G34" s="1"/>
  <c r="G37" s="1"/>
  <c r="I8" i="1"/>
  <c r="H27"/>
  <c r="J30"/>
  <c r="J33" s="1"/>
  <c r="I33"/>
  <c r="J36" i="2"/>
  <c r="I37"/>
  <c r="J37" l="1"/>
  <c r="I27" i="1"/>
  <c r="I34" s="1"/>
  <c r="J8"/>
  <c r="J27" s="1"/>
  <c r="J34" s="1"/>
  <c r="J37" s="1"/>
  <c r="G34" l="1"/>
  <c r="G37" s="1"/>
  <c r="I37"/>
</calcChain>
</file>

<file path=xl/sharedStrings.xml><?xml version="1.0" encoding="utf-8"?>
<sst xmlns="http://schemas.openxmlformats.org/spreadsheetml/2006/main" count="210" uniqueCount="72">
  <si>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</si>
  <si>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</si>
  <si>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</si>
  <si>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</si>
  <si>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</si>
  <si>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</si>
  <si>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</si>
  <si>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</si>
  <si>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</si>
  <si>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</si>
  <si>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</si>
  <si>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</si>
  <si>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</si>
  <si>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</si>
  <si>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</si>
  <si>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</si>
  <si>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</si>
  <si>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</si>
  <si>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</si>
  <si>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</si>
  <si>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</si>
  <si>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</si>
  <si>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</si>
  <si>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</si>
  <si>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</si>
  <si>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</si>
  <si>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</si>
  <si>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</si>
  <si>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</si>
  <si>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</si>
  <si>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</si>
  <si>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</si>
  <si>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</si>
  <si>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</si>
  <si>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</si>
  <si>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</si>
  <si>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</si>
  <si>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</si>
  <si>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</si>
  <si>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</si>
  <si>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</si>
  <si>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</si>
  <si>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</si>
  <si>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</si>
  <si>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</si>
  <si>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</si>
  <si>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</si>
  <si>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</si>
  <si>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</si>
  <si>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</si>
  <si>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удалить при печати</t>
  </si>
  <si>
    <t>площадь ИО</t>
  </si>
  <si>
    <t>г. Рязань ул. Новаторов д. 3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</si>
  <si>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</si>
  <si>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</si>
  <si>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</si>
  <si>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</si>
  <si>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</si>
  <si>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</si>
  <si>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</si>
  <si>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</si>
  <si>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</si>
  <si>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</si>
  <si>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</si>
  <si>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</si>
  <si>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>Подметание прилегающей территории , Содержание и уборка контейнерных площадок</t>
  </si>
  <si>
    <t>Расчет платы за услуги (работы)  по содержанию,управлению и текущему ремонту  общего имущества многоквартирного дома  с 01.02.2021 г. (Перечень и стоимость работ по содержанию, управлению и текущему ремонту общего имущества МКД)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</si>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</sst>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/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0" fontId="5" fillId="2" borderId="0" xfId="0" applyFont="1" applyFill="1"/>
    <xf numFmtId="4" fontId="6" fillId="2" borderId="1" xfId="0" applyNumberFormat="1" applyFont="1" applyFill="1" applyBorder="1"/>
    <xf numFmtId="0" fontId="6" fillId="3" borderId="2" xfId="0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4" fillId="0" borderId="6" xfId="0" applyFont="1" applyBorder="1" applyAlignment="1"/>
    <xf numFmtId="0" fontId="0" fillId="0" borderId="6" xfId="0" applyBorder="1" applyAlignment="1"/>
    <xf numFmtId="0" fontId="6" fillId="3" borderId="1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zoomScale="110" zoomScaleNormal="110" workbookViewId="0">
      <selection sqref="A1:IV65536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31" customWidth="1"/>
    <col min="7" max="7" width="14.85546875" style="31" customWidth="1"/>
    <col min="8" max="9" width="15.5703125" style="1" customWidth="1"/>
    <col min="10" max="10" width="15.42578125" style="41" customWidth="1"/>
    <col min="11" max="11" width="12" style="1" customWidth="1"/>
    <col min="12" max="12" width="13.85546875" style="1" customWidth="1"/>
    <col min="13" max="13" width="12.5703125" style="1" customWidth="1"/>
    <col min="14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92" t="s">
        <v>66</v>
      </c>
      <c r="B3" s="92"/>
      <c r="C3" s="92"/>
      <c r="D3" s="92"/>
      <c r="E3" s="92"/>
      <c r="F3" s="92"/>
      <c r="G3" s="92"/>
      <c r="H3" s="92"/>
      <c r="I3" s="92"/>
      <c r="J3" s="42"/>
    </row>
    <row r="4" spans="1:15" s="4" customFormat="1" ht="21" customHeight="1">
      <c r="A4" s="92"/>
      <c r="B4" s="92"/>
      <c r="C4" s="92"/>
      <c r="D4" s="92"/>
      <c r="E4" s="92"/>
      <c r="F4" s="92"/>
      <c r="G4" s="92"/>
      <c r="H4" s="92"/>
      <c r="I4" s="92"/>
      <c r="J4" s="42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"/>
      <c r="F5" s="8"/>
      <c r="G5" s="8"/>
      <c r="H5" s="9"/>
      <c r="I5" s="9"/>
      <c r="K5" s="5"/>
      <c r="L5" s="5"/>
    </row>
    <row r="6" spans="1:15" ht="20.25" customHeight="1">
      <c r="A6" s="93" t="s">
        <v>4</v>
      </c>
      <c r="B6" s="93"/>
      <c r="C6" s="93"/>
      <c r="D6" s="93"/>
      <c r="E6" s="93"/>
      <c r="F6" s="93"/>
      <c r="G6" s="93"/>
      <c r="H6" s="93"/>
      <c r="I6" s="93"/>
      <c r="K6" s="83" t="s">
        <v>50</v>
      </c>
      <c r="L6" s="84"/>
      <c r="M6" s="84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36"/>
      <c r="N7" s="34"/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37"/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37"/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37"/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37"/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37"/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37"/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37"/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37"/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37"/>
    </row>
    <row r="17" spans="1:13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37"/>
    </row>
    <row r="18" spans="1:13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37"/>
    </row>
    <row r="19" spans="1:13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37"/>
    </row>
    <row r="20" spans="1:13" ht="31.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37"/>
    </row>
    <row r="21" spans="1:13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37">
        <f>L21*0.06+L21</f>
        <v>185811.08879999997</v>
      </c>
    </row>
    <row r="22" spans="1:13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37">
        <f>L22*0.06+L22</f>
        <v>331533.0624</v>
      </c>
    </row>
    <row r="23" spans="1:13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6</v>
      </c>
      <c r="F23" s="17" t="s">
        <v>55</v>
      </c>
      <c r="G23" s="17">
        <v>12</v>
      </c>
      <c r="H23" s="15">
        <f t="shared" si="0"/>
        <v>36575.760000000002</v>
      </c>
      <c r="I23" s="35">
        <f t="shared" si="1"/>
        <v>438909.12</v>
      </c>
      <c r="J23" s="16">
        <f>I23/12/D5</f>
        <v>3.1785384675548141</v>
      </c>
      <c r="K23" s="14"/>
      <c r="L23" s="14"/>
      <c r="M23" s="37"/>
    </row>
    <row r="24" spans="1:13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37"/>
    </row>
    <row r="25" spans="1:13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37"/>
    </row>
    <row r="26" spans="1:13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37"/>
    </row>
    <row r="27" spans="1:13" s="45" customFormat="1">
      <c r="A27" s="85" t="s">
        <v>60</v>
      </c>
      <c r="B27" s="86"/>
      <c r="C27" s="85"/>
      <c r="D27" s="85"/>
      <c r="E27" s="85"/>
      <c r="F27" s="85"/>
      <c r="G27" s="59"/>
      <c r="H27" s="60">
        <f t="shared" ref="H27:M27" si="4">SUM(H8:H26)</f>
        <v>162578.505</v>
      </c>
      <c r="I27" s="60">
        <f t="shared" si="4"/>
        <v>1950942.06</v>
      </c>
      <c r="J27" s="60">
        <f t="shared" si="4"/>
        <v>14.128538467554815</v>
      </c>
      <c r="K27" s="60">
        <f t="shared" si="4"/>
        <v>72939.7</v>
      </c>
      <c r="L27" s="60">
        <f t="shared" si="4"/>
        <v>488061.02403663821</v>
      </c>
      <c r="M27" s="60">
        <f t="shared" si="4"/>
        <v>517344.15119999996</v>
      </c>
    </row>
    <row r="28" spans="1:13" s="4" customFormat="1">
      <c r="A28" s="90" t="s">
        <v>45</v>
      </c>
      <c r="B28" s="90"/>
      <c r="C28" s="90"/>
      <c r="D28" s="90"/>
      <c r="E28" s="90"/>
      <c r="F28" s="90"/>
      <c r="G28" s="90"/>
      <c r="H28" s="90"/>
      <c r="I28" s="90"/>
      <c r="J28" s="42"/>
    </row>
    <row r="29" spans="1:13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49"/>
    </row>
    <row r="30" spans="1:13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/>
      <c r="I30" s="52">
        <f>D30*E30*G30</f>
        <v>179510.76</v>
      </c>
      <c r="J30" s="53">
        <f>I30/G30/E30</f>
        <v>1.3</v>
      </c>
      <c r="K30" s="52"/>
      <c r="L30" s="52"/>
      <c r="M30" s="54"/>
    </row>
    <row r="31" spans="1:13" s="4" customFormat="1" ht="36.6" customHeight="1">
      <c r="A31" s="46">
        <v>2</v>
      </c>
      <c r="B31" s="39" t="s">
        <v>12</v>
      </c>
      <c r="C31" s="46" t="s">
        <v>13</v>
      </c>
      <c r="D31" s="21">
        <v>14.06</v>
      </c>
      <c r="E31" s="21">
        <v>6888</v>
      </c>
      <c r="F31" s="47" t="s">
        <v>46</v>
      </c>
      <c r="G31" s="47">
        <v>1</v>
      </c>
      <c r="H31" s="52">
        <f>D31*E31</f>
        <v>96845.28</v>
      </c>
      <c r="I31" s="55">
        <f>H31*G31</f>
        <v>96845.28</v>
      </c>
      <c r="J31" s="53">
        <f>I31/12/E30</f>
        <v>0.70134438737822735</v>
      </c>
      <c r="K31" s="52"/>
      <c r="L31" s="52"/>
      <c r="M31" s="54"/>
    </row>
    <row r="32" spans="1:13" s="4" customFormat="1" ht="34.5" customHeight="1">
      <c r="A32" s="46">
        <f>A31+1</f>
        <v>3</v>
      </c>
      <c r="B32" s="39" t="s">
        <v>14</v>
      </c>
      <c r="C32" s="46" t="s">
        <v>13</v>
      </c>
      <c r="D32" s="21">
        <v>10.14</v>
      </c>
      <c r="E32" s="21">
        <v>6888</v>
      </c>
      <c r="F32" s="47" t="s">
        <v>46</v>
      </c>
      <c r="G32" s="47">
        <v>1</v>
      </c>
      <c r="H32" s="52">
        <f>D32*E32</f>
        <v>69844.320000000007</v>
      </c>
      <c r="I32" s="55">
        <f>H32*G32</f>
        <v>69844.320000000007</v>
      </c>
      <c r="J32" s="53">
        <f>I32/12/E30</f>
        <v>0.50580598065542148</v>
      </c>
      <c r="K32" s="52"/>
      <c r="L32" s="52"/>
      <c r="M32" s="54"/>
    </row>
    <row r="33" spans="1:13" s="57" customFormat="1">
      <c r="A33" s="85" t="s">
        <v>60</v>
      </c>
      <c r="B33" s="86"/>
      <c r="C33" s="85"/>
      <c r="D33" s="85"/>
      <c r="E33" s="85"/>
      <c r="F33" s="85"/>
      <c r="G33" s="61"/>
      <c r="H33" s="62"/>
      <c r="I33" s="63">
        <f>SUM(I30:I32)</f>
        <v>346200.36000000004</v>
      </c>
      <c r="J33" s="63">
        <f>SUM(J30:J32)</f>
        <v>2.5071503680336487</v>
      </c>
      <c r="K33" s="56"/>
      <c r="L33" s="56"/>
      <c r="M33" s="56"/>
    </row>
    <row r="34" spans="1:13" s="45" customFormat="1">
      <c r="A34" s="85" t="s">
        <v>61</v>
      </c>
      <c r="B34" s="85"/>
      <c r="C34" s="85"/>
      <c r="D34" s="85"/>
      <c r="E34" s="85"/>
      <c r="F34" s="85"/>
      <c r="G34" s="64">
        <f>I34/12/E30</f>
        <v>16.635688835588464</v>
      </c>
      <c r="H34" s="65"/>
      <c r="I34" s="65">
        <f>I27+I33</f>
        <v>2297142.42</v>
      </c>
      <c r="J34" s="66">
        <f>J27+J33</f>
        <v>16.635688835588464</v>
      </c>
      <c r="K34" s="58"/>
      <c r="L34" s="58"/>
      <c r="M34" s="58"/>
    </row>
    <row r="35" spans="1:13">
      <c r="A35" s="90" t="s">
        <v>62</v>
      </c>
      <c r="B35" s="90"/>
      <c r="C35" s="90"/>
      <c r="D35" s="90"/>
      <c r="E35" s="90"/>
      <c r="F35" s="90"/>
      <c r="G35" s="90"/>
      <c r="H35" s="90"/>
      <c r="I35" s="90"/>
    </row>
    <row r="36" spans="1:13" ht="47.25">
      <c r="A36" s="10">
        <v>1</v>
      </c>
      <c r="B36" s="39" t="s">
        <v>64</v>
      </c>
      <c r="C36" s="20" t="s">
        <v>16</v>
      </c>
      <c r="D36" s="21">
        <v>3.08</v>
      </c>
      <c r="E36" s="22">
        <v>11507.1</v>
      </c>
      <c r="F36" s="17" t="s">
        <v>27</v>
      </c>
      <c r="G36" s="23">
        <v>12</v>
      </c>
      <c r="H36" s="15">
        <f>D36*E36</f>
        <v>35441.868000000002</v>
      </c>
      <c r="I36" s="35">
        <f>H36*G36</f>
        <v>425302.41600000003</v>
      </c>
      <c r="J36" s="16">
        <f>I36/G36/E36</f>
        <v>3.08</v>
      </c>
    </row>
    <row r="37" spans="1:13">
      <c r="A37" s="87" t="s">
        <v>67</v>
      </c>
      <c r="B37" s="88"/>
      <c r="C37" s="88"/>
      <c r="D37" s="88"/>
      <c r="E37" s="88"/>
      <c r="F37" s="89"/>
      <c r="G37" s="69">
        <f>G34+D36</f>
        <v>19.715688835588466</v>
      </c>
      <c r="H37" s="70"/>
      <c r="I37" s="71">
        <f>I36+I34</f>
        <v>2722444.8360000001</v>
      </c>
      <c r="J37" s="68">
        <f>J34+J36</f>
        <v>19.715688835588466</v>
      </c>
    </row>
    <row r="38" spans="1:13">
      <c r="A38" s="67"/>
      <c r="B38" s="67"/>
      <c r="C38" s="67"/>
      <c r="D38" s="67"/>
      <c r="E38" s="67"/>
      <c r="F38" s="67"/>
      <c r="G38" s="67"/>
      <c r="H38" s="67"/>
      <c r="I38" s="67"/>
    </row>
    <row r="39" spans="1:13" ht="13.15" customHeight="1">
      <c r="A39" s="24" t="s">
        <v>47</v>
      </c>
      <c r="B39" s="91" t="s">
        <v>54</v>
      </c>
      <c r="C39" s="91"/>
      <c r="D39" s="91"/>
      <c r="E39" s="91"/>
      <c r="F39" s="91"/>
      <c r="G39" s="91"/>
      <c r="H39" s="91"/>
      <c r="I39" s="91"/>
      <c r="K39" s="24"/>
      <c r="L39" s="24"/>
    </row>
    <row r="40" spans="1:13">
      <c r="A40" s="25"/>
      <c r="B40" s="91"/>
      <c r="C40" s="91"/>
      <c r="D40" s="91"/>
      <c r="E40" s="91"/>
      <c r="F40" s="91"/>
      <c r="G40" s="91"/>
      <c r="H40" s="91"/>
      <c r="I40" s="91"/>
      <c r="K40" s="32"/>
      <c r="L40" s="32"/>
    </row>
    <row r="41" spans="1:13" ht="24" customHeight="1">
      <c r="A41" s="25"/>
      <c r="B41" s="91"/>
      <c r="C41" s="91"/>
      <c r="D41" s="91"/>
      <c r="E41" s="91"/>
      <c r="F41" s="91"/>
      <c r="G41" s="91"/>
      <c r="H41" s="91"/>
      <c r="I41" s="91"/>
      <c r="K41" s="32"/>
      <c r="L41" s="32"/>
    </row>
    <row r="42" spans="1:13">
      <c r="A42" s="25"/>
      <c r="B42" s="25"/>
      <c r="C42" s="25"/>
      <c r="D42" s="25"/>
      <c r="E42" s="25"/>
      <c r="F42" s="26"/>
      <c r="G42" s="26"/>
      <c r="H42" s="25"/>
      <c r="I42" s="25"/>
      <c r="K42" s="32"/>
      <c r="L42" s="32"/>
    </row>
    <row r="43" spans="1:13" s="29" customFormat="1">
      <c r="A43" s="27"/>
      <c r="B43" s="28"/>
      <c r="C43" s="27"/>
      <c r="D43" s="28" t="s">
        <v>48</v>
      </c>
      <c r="F43" s="30"/>
      <c r="G43" s="30"/>
      <c r="H43" s="27"/>
      <c r="I43" s="27"/>
      <c r="J43" s="43"/>
      <c r="K43" s="27"/>
      <c r="L43" s="27"/>
    </row>
    <row r="44" spans="1:13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B39:I41"/>
    <mergeCell ref="A28:I28"/>
    <mergeCell ref="A3:I4"/>
    <mergeCell ref="A6:I6"/>
    <mergeCell ref="A27:F27"/>
    <mergeCell ref="K6:M6"/>
    <mergeCell ref="A33:F33"/>
    <mergeCell ref="A37:F37"/>
    <mergeCell ref="A34:F34"/>
    <mergeCell ref="A35:I35"/>
  </mergeCells>
  <pageMargins left="0.11811023622047245" right="0.11811023622047245" top="0.11811023622047245" bottom="0.11811023622047245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8" style="1" customWidth="1"/>
    <col min="2" max="2" width="43.85546875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31" customWidth="1"/>
    <col min="7" max="7" width="14.85546875" style="31" hidden="1" customWidth="1"/>
    <col min="8" max="8" width="15.5703125" style="1" hidden="1" customWidth="1"/>
    <col min="9" max="9" width="15.28515625" style="1" hidden="1" customWidth="1"/>
    <col min="10" max="10" width="15.42578125" style="41" hidden="1" customWidth="1"/>
    <col min="11" max="11" width="12" style="1" hidden="1" customWidth="1"/>
    <col min="12" max="12" width="13.85546875" style="1" hidden="1" customWidth="1"/>
    <col min="13" max="13" width="12.5703125" style="1" hidden="1" customWidth="1"/>
    <col min="14" max="14" width="22.140625" style="1" customWidth="1"/>
    <col min="15" max="16384" width="8.85546875" style="1"/>
  </cols>
  <sheetData>
    <row r="1" spans="1:15">
      <c r="B1" s="1" t="s">
        <v>0</v>
      </c>
      <c r="F1" s="82" t="s">
        <v>70</v>
      </c>
      <c r="G1" s="2"/>
    </row>
    <row r="2" spans="1:15">
      <c r="F2" s="3" t="s">
        <v>2</v>
      </c>
      <c r="G2" s="3"/>
    </row>
    <row r="3" spans="1:15" s="4" customFormat="1" ht="18.75" customHeight="1">
      <c r="A3" s="92" t="s">
        <v>71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5" s="4" customFormat="1" ht="29.2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9">
        <f>E8</f>
        <v>11507.1</v>
      </c>
      <c r="F5" s="8"/>
      <c r="G5" s="8"/>
      <c r="H5" s="9"/>
      <c r="I5" s="9"/>
      <c r="K5" s="5"/>
      <c r="L5" s="5"/>
    </row>
    <row r="6" spans="1:15" ht="20.25" customHeight="1">
      <c r="A6" s="93" t="s">
        <v>4</v>
      </c>
      <c r="B6" s="93"/>
      <c r="C6" s="93"/>
      <c r="D6" s="93"/>
      <c r="E6" s="93"/>
      <c r="F6" s="93"/>
      <c r="G6" s="93"/>
      <c r="H6" s="93"/>
      <c r="I6" s="93"/>
      <c r="K6" s="83" t="s">
        <v>50</v>
      </c>
      <c r="L6" s="84"/>
      <c r="M6" s="84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73"/>
      <c r="N7" s="12" t="s">
        <v>49</v>
      </c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74"/>
      <c r="N8" s="77">
        <f>J8*1.04*1.092*1.1213</f>
        <v>0.42023453472</v>
      </c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74"/>
      <c r="N9" s="77">
        <f t="shared" ref="N9:N22" si="4">J9*1.04*1.092*1.1213</f>
        <v>0.10187503872000002</v>
      </c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74"/>
      <c r="N10" s="77">
        <f t="shared" si="4"/>
        <v>0.20375007744000004</v>
      </c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74"/>
      <c r="N11" s="77">
        <f t="shared" si="4"/>
        <v>8.9140658880000001E-2</v>
      </c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74"/>
      <c r="N12" s="77">
        <f t="shared" si="4"/>
        <v>5.093751936000001E-2</v>
      </c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74"/>
      <c r="N13" s="77">
        <f t="shared" si="4"/>
        <v>0.25468759680000003</v>
      </c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74"/>
      <c r="N14" s="77">
        <f t="shared" si="4"/>
        <v>0.22921883712000005</v>
      </c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74"/>
      <c r="N15" s="77">
        <f t="shared" si="4"/>
        <v>0.24195321695999999</v>
      </c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74"/>
      <c r="N16" s="77">
        <f t="shared" si="4"/>
        <v>0.6621877516800001</v>
      </c>
    </row>
    <row r="17" spans="1:14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74"/>
      <c r="N17" s="77">
        <f t="shared" si="4"/>
        <v>0.56031271295999996</v>
      </c>
    </row>
    <row r="18" spans="1:14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74"/>
      <c r="N18" s="77">
        <f t="shared" si="4"/>
        <v>6.3671899200000007E-2</v>
      </c>
    </row>
    <row r="19" spans="1:14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74"/>
      <c r="N19" s="77">
        <f t="shared" si="4"/>
        <v>0.10187503872000002</v>
      </c>
    </row>
    <row r="20" spans="1:14" ht="47.2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74"/>
      <c r="N20" s="77">
        <f t="shared" si="4"/>
        <v>0.6621877516800001</v>
      </c>
    </row>
    <row r="21" spans="1:14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74">
        <f>L21*0.06+L21</f>
        <v>185811.08879999997</v>
      </c>
      <c r="N21" s="77">
        <f t="shared" si="4"/>
        <v>1.8846882163200005</v>
      </c>
    </row>
    <row r="22" spans="1:14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74">
        <f>L22*0.06+L22</f>
        <v>331533.0624</v>
      </c>
      <c r="N22" s="77">
        <f t="shared" si="4"/>
        <v>4.5461736028800006</v>
      </c>
    </row>
    <row r="23" spans="1:14" ht="31.5">
      <c r="A23" s="10">
        <f t="shared" si="2"/>
        <v>16</v>
      </c>
      <c r="B23" s="18" t="s">
        <v>39</v>
      </c>
      <c r="C23" s="19" t="s">
        <v>40</v>
      </c>
      <c r="D23" s="81">
        <f>6922*1.1213</f>
        <v>7761.6385999999993</v>
      </c>
      <c r="E23" s="14">
        <v>6</v>
      </c>
      <c r="F23" s="17" t="s">
        <v>55</v>
      </c>
      <c r="G23" s="17">
        <v>12</v>
      </c>
      <c r="H23" s="15">
        <f t="shared" si="0"/>
        <v>46569.831599999998</v>
      </c>
      <c r="I23" s="35">
        <f t="shared" si="1"/>
        <v>558837.97919999994</v>
      </c>
      <c r="J23" s="16">
        <f>I23/12/D5</f>
        <v>4.0470519592251737</v>
      </c>
      <c r="K23" s="14"/>
      <c r="L23" s="14"/>
      <c r="M23" s="74"/>
      <c r="N23" s="77">
        <f>D23*E23/E22</f>
        <v>4.0470519592251737</v>
      </c>
    </row>
    <row r="24" spans="1:14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74"/>
      <c r="N24" s="77">
        <f>J24*1.04*1.092*1.1213</f>
        <v>2.0884382937599999</v>
      </c>
    </row>
    <row r="25" spans="1:14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74"/>
      <c r="N25" s="77">
        <f t="shared" ref="N25:N26" si="5">J25*1.04*1.092*1.1213</f>
        <v>0.16554693792000003</v>
      </c>
    </row>
    <row r="26" spans="1:14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74"/>
      <c r="N26" s="77">
        <f t="shared" si="5"/>
        <v>1.6172662396799999</v>
      </c>
    </row>
    <row r="27" spans="1:14" s="45" customFormat="1">
      <c r="A27" s="85" t="s">
        <v>60</v>
      </c>
      <c r="B27" s="86"/>
      <c r="C27" s="85"/>
      <c r="D27" s="85"/>
      <c r="E27" s="85"/>
      <c r="F27" s="85"/>
      <c r="G27" s="59"/>
      <c r="H27" s="60">
        <f t="shared" ref="H27:M27" si="6">SUM(H8:H26)</f>
        <v>172572.5766</v>
      </c>
      <c r="I27" s="60">
        <f t="shared" si="6"/>
        <v>2070870.9191999999</v>
      </c>
      <c r="J27" s="60">
        <f t="shared" si="6"/>
        <v>14.997051959225175</v>
      </c>
      <c r="K27" s="60">
        <f t="shared" si="6"/>
        <v>72939.7</v>
      </c>
      <c r="L27" s="60">
        <f t="shared" si="6"/>
        <v>488061.02403663821</v>
      </c>
      <c r="M27" s="60">
        <f t="shared" si="6"/>
        <v>517344.15119999996</v>
      </c>
      <c r="N27" s="60">
        <f>SUM(N8:N26)+0.01</f>
        <v>18.001197884025174</v>
      </c>
    </row>
    <row r="28" spans="1:14" s="4" customFormat="1">
      <c r="A28" s="90" t="s">
        <v>45</v>
      </c>
      <c r="B28" s="90"/>
      <c r="C28" s="90"/>
      <c r="D28" s="90"/>
      <c r="E28" s="90"/>
      <c r="F28" s="90"/>
      <c r="G28" s="90"/>
      <c r="H28" s="90"/>
      <c r="I28" s="90"/>
      <c r="J28" s="42"/>
      <c r="N28" s="78"/>
    </row>
    <row r="29" spans="1:14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75"/>
      <c r="N29" s="12" t="s">
        <v>49</v>
      </c>
    </row>
    <row r="30" spans="1:14" s="4" customFormat="1" ht="28.15" customHeight="1">
      <c r="A30" s="46">
        <v>1</v>
      </c>
      <c r="B30" s="50" t="s">
        <v>45</v>
      </c>
      <c r="C30" s="51" t="s">
        <v>69</v>
      </c>
      <c r="D30" s="21">
        <v>1.3</v>
      </c>
      <c r="E30" s="46">
        <v>11507.1</v>
      </c>
      <c r="F30" s="47" t="s">
        <v>46</v>
      </c>
      <c r="G30" s="47">
        <v>12</v>
      </c>
      <c r="H30" s="52">
        <f>D30*E30</f>
        <v>14959.230000000001</v>
      </c>
      <c r="I30" s="52">
        <f>D30*E30*G30</f>
        <v>179510.76</v>
      </c>
      <c r="J30" s="53">
        <f>I30/G30/E30</f>
        <v>1.3</v>
      </c>
      <c r="K30" s="52"/>
      <c r="L30" s="52"/>
      <c r="M30" s="76"/>
      <c r="N30" s="78">
        <f>J30*1.04*1.092*1.1213</f>
        <v>1.6554693792000001</v>
      </c>
    </row>
    <row r="31" spans="1:14" s="4" customFormat="1" ht="36.6" customHeight="1">
      <c r="A31" s="46">
        <v>2</v>
      </c>
      <c r="B31" s="39" t="s">
        <v>12</v>
      </c>
      <c r="C31" s="46" t="s">
        <v>13</v>
      </c>
      <c r="D31" s="81">
        <f>15.97*1.1213</f>
        <v>17.907160999999999</v>
      </c>
      <c r="E31" s="21">
        <v>6888</v>
      </c>
      <c r="F31" s="47" t="s">
        <v>46</v>
      </c>
      <c r="G31" s="47">
        <v>1</v>
      </c>
      <c r="H31" s="52">
        <f>D31*E31</f>
        <v>123344.52496799998</v>
      </c>
      <c r="I31" s="55">
        <f>H31*G31</f>
        <v>123344.52496799998</v>
      </c>
      <c r="J31" s="53">
        <f>I31/12/E30</f>
        <v>0.89324942113999173</v>
      </c>
      <c r="K31" s="52"/>
      <c r="L31" s="52"/>
      <c r="M31" s="76"/>
      <c r="N31" s="78">
        <f>D31*E31/E30/12</f>
        <v>0.89324942113999173</v>
      </c>
    </row>
    <row r="32" spans="1:14" s="4" customFormat="1" ht="34.5" customHeight="1">
      <c r="A32" s="46">
        <f>A31+1</f>
        <v>3</v>
      </c>
      <c r="B32" s="39" t="s">
        <v>14</v>
      </c>
      <c r="C32" s="46" t="s">
        <v>13</v>
      </c>
      <c r="D32" s="81">
        <f>11.52*1.1213</f>
        <v>12.917375999999999</v>
      </c>
      <c r="E32" s="21">
        <v>6888</v>
      </c>
      <c r="F32" s="47" t="s">
        <v>46</v>
      </c>
      <c r="G32" s="47">
        <v>1</v>
      </c>
      <c r="H32" s="52">
        <f>D32*E32</f>
        <v>88974.88588799999</v>
      </c>
      <c r="I32" s="55">
        <f>H32*G32</f>
        <v>88974.88588799999</v>
      </c>
      <c r="J32" s="53">
        <f>I32/12/E30</f>
        <v>0.64434773522433963</v>
      </c>
      <c r="K32" s="52"/>
      <c r="L32" s="52"/>
      <c r="M32" s="76"/>
      <c r="N32" s="78">
        <f>D32*E32/E30/12</f>
        <v>0.64434773522433963</v>
      </c>
    </row>
    <row r="33" spans="1:14" s="57" customFormat="1">
      <c r="A33" s="85" t="s">
        <v>60</v>
      </c>
      <c r="B33" s="86"/>
      <c r="C33" s="85"/>
      <c r="D33" s="85"/>
      <c r="E33" s="85"/>
      <c r="F33" s="85"/>
      <c r="G33" s="61"/>
      <c r="H33" s="62"/>
      <c r="I33" s="63">
        <f>SUM(I30:I32)</f>
        <v>391830.17085600004</v>
      </c>
      <c r="J33" s="63">
        <f>SUM(J30:J32)</f>
        <v>2.8375971563643319</v>
      </c>
      <c r="K33" s="63">
        <f t="shared" ref="K33:N33" si="7">SUM(K30:K32)</f>
        <v>0</v>
      </c>
      <c r="L33" s="63">
        <f t="shared" si="7"/>
        <v>0</v>
      </c>
      <c r="M33" s="63">
        <f t="shared" si="7"/>
        <v>0</v>
      </c>
      <c r="N33" s="63">
        <f t="shared" si="7"/>
        <v>3.1930665355643315</v>
      </c>
    </row>
    <row r="34" spans="1:14" s="45" customFormat="1">
      <c r="A34" s="85" t="s">
        <v>61</v>
      </c>
      <c r="B34" s="85"/>
      <c r="C34" s="85"/>
      <c r="D34" s="85"/>
      <c r="E34" s="85"/>
      <c r="F34" s="85"/>
      <c r="G34" s="64">
        <f>I34/12/E30</f>
        <v>17.834649115589503</v>
      </c>
      <c r="H34" s="65"/>
      <c r="I34" s="65">
        <f>I27+I33</f>
        <v>2462701.0900559998</v>
      </c>
      <c r="J34" s="66">
        <f>J27+J33</f>
        <v>17.834649115589507</v>
      </c>
      <c r="K34" s="66">
        <f t="shared" ref="K34:M34" si="8">K27+K33</f>
        <v>72939.7</v>
      </c>
      <c r="L34" s="66">
        <f t="shared" si="8"/>
        <v>488061.02403663821</v>
      </c>
      <c r="M34" s="66">
        <f t="shared" si="8"/>
        <v>517344.15119999996</v>
      </c>
      <c r="N34" s="66">
        <f>N27+N33</f>
        <v>21.194264419589505</v>
      </c>
    </row>
    <row r="35" spans="1:14">
      <c r="A35" s="90" t="s">
        <v>62</v>
      </c>
      <c r="B35" s="90"/>
      <c r="C35" s="90"/>
      <c r="D35" s="90"/>
      <c r="E35" s="90"/>
      <c r="F35" s="90"/>
      <c r="G35" s="90"/>
      <c r="H35" s="90"/>
      <c r="I35" s="90"/>
      <c r="N35" s="77"/>
    </row>
    <row r="36" spans="1:14" ht="63">
      <c r="A36" s="10">
        <v>1</v>
      </c>
      <c r="B36" s="39" t="s">
        <v>68</v>
      </c>
      <c r="C36" s="20" t="s">
        <v>16</v>
      </c>
      <c r="D36" s="21">
        <v>3.24</v>
      </c>
      <c r="E36" s="20">
        <v>11507.1</v>
      </c>
      <c r="F36" s="17" t="s">
        <v>27</v>
      </c>
      <c r="G36" s="72">
        <v>12</v>
      </c>
      <c r="H36" s="15">
        <f>D36*E36</f>
        <v>37283.004000000001</v>
      </c>
      <c r="I36" s="35">
        <f>H36*G36</f>
        <v>447396.04800000001</v>
      </c>
      <c r="J36" s="16">
        <f>I36/G36/E36</f>
        <v>3.2399999999999998</v>
      </c>
      <c r="N36" s="77">
        <v>3.68</v>
      </c>
    </row>
    <row r="37" spans="1:14">
      <c r="A37" s="87" t="s">
        <v>67</v>
      </c>
      <c r="B37" s="88"/>
      <c r="C37" s="88"/>
      <c r="D37" s="88"/>
      <c r="E37" s="88"/>
      <c r="F37" s="89"/>
      <c r="G37" s="69">
        <f>G34+D36</f>
        <v>21.074649115589501</v>
      </c>
      <c r="H37" s="70"/>
      <c r="I37" s="71">
        <f>I36+I34</f>
        <v>2910097.1380559998</v>
      </c>
      <c r="J37" s="68">
        <f>J34+J36</f>
        <v>21.074649115589505</v>
      </c>
      <c r="K37" s="68">
        <f t="shared" ref="K37:N37" si="9">K34+K36</f>
        <v>72939.7</v>
      </c>
      <c r="L37" s="68">
        <f t="shared" si="9"/>
        <v>488061.02403663821</v>
      </c>
      <c r="M37" s="68">
        <f t="shared" si="9"/>
        <v>517344.15119999996</v>
      </c>
      <c r="N37" s="80">
        <f t="shared" si="9"/>
        <v>24.874264419589505</v>
      </c>
    </row>
    <row r="38" spans="1:14">
      <c r="A38" s="67"/>
      <c r="B38" s="67"/>
      <c r="C38" s="67"/>
      <c r="D38" s="67"/>
      <c r="E38" s="67"/>
      <c r="F38" s="67"/>
      <c r="G38" s="67"/>
      <c r="H38" s="67"/>
      <c r="I38" s="67"/>
    </row>
    <row r="39" spans="1:14" ht="13.15" customHeight="1">
      <c r="A39" s="24" t="s">
        <v>47</v>
      </c>
      <c r="B39" s="94" t="s">
        <v>54</v>
      </c>
      <c r="C39" s="94"/>
      <c r="D39" s="94"/>
      <c r="E39" s="94"/>
      <c r="F39" s="94"/>
      <c r="G39" s="94"/>
      <c r="H39" s="94"/>
      <c r="I39" s="94"/>
      <c r="J39" s="95"/>
      <c r="K39" s="95"/>
      <c r="L39" s="95"/>
      <c r="M39" s="95"/>
      <c r="N39" s="95"/>
    </row>
    <row r="40" spans="1:14">
      <c r="A40" s="67"/>
      <c r="B40" s="94"/>
      <c r="C40" s="94"/>
      <c r="D40" s="94"/>
      <c r="E40" s="94"/>
      <c r="F40" s="94"/>
      <c r="G40" s="94"/>
      <c r="H40" s="94"/>
      <c r="I40" s="94"/>
      <c r="J40" s="95"/>
      <c r="K40" s="95"/>
      <c r="L40" s="95"/>
      <c r="M40" s="95"/>
      <c r="N40" s="95"/>
    </row>
    <row r="41" spans="1:14" ht="39.75" customHeight="1">
      <c r="A41" s="67"/>
      <c r="B41" s="94"/>
      <c r="C41" s="94"/>
      <c r="D41" s="94"/>
      <c r="E41" s="94"/>
      <c r="F41" s="94"/>
      <c r="G41" s="94"/>
      <c r="H41" s="94"/>
      <c r="I41" s="94"/>
      <c r="J41" s="95"/>
      <c r="K41" s="95"/>
      <c r="L41" s="95"/>
      <c r="M41" s="95"/>
      <c r="N41" s="95"/>
    </row>
    <row r="42" spans="1:14">
      <c r="A42" s="67"/>
      <c r="B42" s="67"/>
      <c r="C42" s="67"/>
      <c r="D42" s="67"/>
      <c r="E42" s="67"/>
      <c r="F42" s="26"/>
      <c r="G42" s="26"/>
      <c r="H42" s="67"/>
      <c r="I42" s="67"/>
      <c r="K42" s="67"/>
      <c r="L42" s="67"/>
    </row>
    <row r="43" spans="1:14" s="29" customFormat="1">
      <c r="A43" s="27"/>
      <c r="B43" s="28"/>
      <c r="C43" s="27"/>
      <c r="D43" s="28"/>
      <c r="F43" s="30"/>
      <c r="G43" s="30"/>
      <c r="H43" s="27"/>
      <c r="I43" s="27"/>
      <c r="J43" s="43"/>
      <c r="K43" s="27"/>
      <c r="L43" s="27"/>
    </row>
    <row r="44" spans="1:14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B39:N41"/>
    <mergeCell ref="A35:I35"/>
    <mergeCell ref="A37:F37"/>
    <mergeCell ref="A6:I6"/>
    <mergeCell ref="A3:N4"/>
    <mergeCell ref="K6:M6"/>
    <mergeCell ref="A27:F27"/>
    <mergeCell ref="A28:I28"/>
    <mergeCell ref="A33:F33"/>
    <mergeCell ref="A34:F34"/>
  </mergeCells>
  <pageMargins left="1.1417322834645669" right="0.51181102362204722" top="0.35433070866141736" bottom="0.74803149606299213" header="0.31496062992125984" footer="0.31496062992125984"/>
  <pageSetup paperSize="9"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2023-10-23T11:16:58Z</dcterms:modified>
</cp:coreProperties>
</file>